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3"/>
  <workbookPr/>
  <mc:AlternateContent xmlns:mc="http://schemas.openxmlformats.org/markup-compatibility/2006">
    <mc:Choice Requires="x15">
      <x15ac:absPath xmlns:x15ac="http://schemas.microsoft.com/office/spreadsheetml/2010/11/ac" url="/Users/pat/Documents/Projects 2026/Extension/Enterprise budgets input costs/Eastern ID Eastern ID growing season 2024-2025/Alfalfa prod/"/>
    </mc:Choice>
  </mc:AlternateContent>
  <xr:revisionPtr revIDLastSave="0" documentId="13_ncr:1_{4E88E715-3033-BC4B-B196-45DA98AEAF15}" xr6:coauthVersionLast="47" xr6:coauthVersionMax="47" xr10:uidLastSave="{00000000-0000-0000-0000-000000000000}"/>
  <bookViews>
    <workbookView xWindow="2580" yWindow="2200" windowWidth="26020" windowHeight="23360" xr2:uid="{DDEF165A-FB48-3444-8157-499B4C19783E}"/>
  </bookViews>
  <sheets>
    <sheet name="Alfalfa prod_N ID" sheetId="1" r:id="rId1"/>
    <sheet name="Ranging Analysis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3" i="1" l="1"/>
  <c r="L23" i="1"/>
  <c r="J23" i="1"/>
  <c r="J22" i="1"/>
  <c r="L22" i="1"/>
  <c r="H46" i="1"/>
  <c r="H27" i="1"/>
  <c r="L27" i="1"/>
  <c r="L30" i="1"/>
  <c r="L32" i="1"/>
  <c r="L31" i="1"/>
  <c r="J32" i="1"/>
  <c r="J31" i="1"/>
  <c r="J30" i="1"/>
  <c r="L42" i="1"/>
  <c r="J42" i="1"/>
  <c r="J43" i="1"/>
  <c r="L21" i="1" l="1"/>
  <c r="J21" i="1"/>
  <c r="J41" i="1"/>
  <c r="J46" i="1"/>
  <c r="J45" i="1" s="1"/>
  <c r="L29" i="1" l="1"/>
  <c r="J29" i="1"/>
  <c r="J27" i="1"/>
  <c r="J26" i="1"/>
  <c r="L37" i="1" l="1"/>
  <c r="J37" i="1"/>
  <c r="L46" i="1"/>
  <c r="L45" i="1" s="1"/>
  <c r="J19" i="1"/>
  <c r="J18" i="1"/>
  <c r="J17" i="1"/>
  <c r="L19" i="1"/>
  <c r="L18" i="1"/>
  <c r="L17" i="1"/>
  <c r="J36" i="1"/>
  <c r="L36" i="1"/>
  <c r="J16" i="1" l="1"/>
  <c r="J12" i="1"/>
  <c r="L26" i="1"/>
  <c r="L25" i="1" s="1"/>
  <c r="J25" i="1"/>
  <c r="H50" i="1" s="1"/>
  <c r="J6" i="1"/>
  <c r="J9" i="1" s="1"/>
  <c r="J35" i="1"/>
  <c r="J34" i="1" s="1"/>
  <c r="L43" i="1"/>
  <c r="L41" i="1" s="1"/>
  <c r="L16" i="1"/>
  <c r="J50" i="1" l="1"/>
  <c r="J52" i="1" s="1"/>
  <c r="L12" i="1"/>
  <c r="L35" i="1"/>
  <c r="L34" i="1" s="1"/>
  <c r="L50" i="1" l="1"/>
  <c r="L52" i="1" s="1"/>
  <c r="H60" i="1" s="1"/>
  <c r="L6" i="1"/>
  <c r="L9" i="1" s="1"/>
  <c r="H62" i="1" s="1"/>
  <c r="L62" i="1" s="1"/>
  <c r="L54" i="1" l="1"/>
  <c r="L60" i="1"/>
  <c r="J11" i="2"/>
  <c r="J7" i="2"/>
  <c r="I10" i="2"/>
  <c r="I6" i="2"/>
  <c r="H9" i="2"/>
  <c r="H5" i="2"/>
  <c r="G8" i="2"/>
  <c r="F11" i="2"/>
  <c r="F7" i="2"/>
  <c r="E10" i="2"/>
  <c r="E6" i="2"/>
  <c r="D9" i="2"/>
  <c r="D5" i="2"/>
  <c r="J10" i="2"/>
  <c r="J6" i="2"/>
  <c r="I9" i="2"/>
  <c r="I5" i="2"/>
  <c r="H8" i="2"/>
  <c r="G11" i="2"/>
  <c r="G7" i="2"/>
  <c r="F10" i="2"/>
  <c r="F6" i="2"/>
  <c r="E9" i="2"/>
  <c r="E5" i="2"/>
  <c r="D8" i="2"/>
  <c r="J9" i="2"/>
  <c r="J5" i="2"/>
  <c r="I8" i="2"/>
  <c r="H11" i="2"/>
  <c r="H7" i="2"/>
  <c r="G10" i="2"/>
  <c r="G6" i="2"/>
  <c r="F9" i="2"/>
  <c r="F5" i="2"/>
  <c r="E8" i="2"/>
  <c r="D11" i="2"/>
  <c r="D7" i="2"/>
  <c r="J8" i="2"/>
  <c r="I11" i="2"/>
  <c r="I7" i="2"/>
  <c r="H10" i="2"/>
  <c r="H6" i="2"/>
  <c r="G9" i="2"/>
  <c r="G5" i="2"/>
  <c r="F8" i="2"/>
  <c r="E11" i="2"/>
  <c r="E7" i="2"/>
  <c r="D10" i="2"/>
  <c r="D6" i="2"/>
  <c r="L56" i="1"/>
  <c r="L61" i="1"/>
  <c r="L65" i="1" l="1"/>
  <c r="L66" i="1" l="1"/>
  <c r="L68" i="1"/>
  <c r="L71" i="1" l="1"/>
  <c r="L69" i="1"/>
</calcChain>
</file>

<file path=xl/sharedStrings.xml><?xml version="1.0" encoding="utf-8"?>
<sst xmlns="http://schemas.openxmlformats.org/spreadsheetml/2006/main" count="71" uniqueCount="60">
  <si>
    <t>Number of acres:</t>
  </si>
  <si>
    <t>Item</t>
  </si>
  <si>
    <t>Quantity per acre</t>
  </si>
  <si>
    <t>Unit</t>
  </si>
  <si>
    <t>Price or cost</t>
  </si>
  <si>
    <t>Total value or cost</t>
  </si>
  <si>
    <t>Value or cost per acre</t>
  </si>
  <si>
    <t>GROSS RETURNS</t>
  </si>
  <si>
    <t>ton</t>
  </si>
  <si>
    <t>TOTAL GROSS RETURNS</t>
  </si>
  <si>
    <t>OPERATING COSTS</t>
  </si>
  <si>
    <t>Seed:</t>
  </si>
  <si>
    <t>lb</t>
  </si>
  <si>
    <t>Fertilizer:</t>
  </si>
  <si>
    <t>Sulfur</t>
  </si>
  <si>
    <t xml:space="preserve">Pesticides: </t>
  </si>
  <si>
    <t>Custom:</t>
  </si>
  <si>
    <t>acre</t>
  </si>
  <si>
    <t>Machinery:</t>
  </si>
  <si>
    <t>Fuel - Farm Diesel</t>
  </si>
  <si>
    <t>gal</t>
  </si>
  <si>
    <t>Lubricants</t>
  </si>
  <si>
    <t>Machinery repairs</t>
  </si>
  <si>
    <t>Labor:</t>
  </si>
  <si>
    <t>Equipment Operator Labor</t>
  </si>
  <si>
    <t>hrs</t>
  </si>
  <si>
    <t>Other:</t>
  </si>
  <si>
    <t>Interest on Operating Loan @ 8%</t>
  </si>
  <si>
    <t>TOTAL OPERATING COSTS</t>
  </si>
  <si>
    <t>OPERATING COSTS PER TON</t>
  </si>
  <si>
    <t>NET RETURNS ABOVE OPERATING COSTS</t>
  </si>
  <si>
    <t>Cash Overhead Costs:</t>
  </si>
  <si>
    <t>General Overhead</t>
  </si>
  <si>
    <t>Land Rent</t>
  </si>
  <si>
    <t>Management Fee</t>
  </si>
  <si>
    <t>TOTAL CASH OVERHEAD COSTS</t>
  </si>
  <si>
    <t>OWNERSHIP COSTS PER TON</t>
  </si>
  <si>
    <t>TOTAL COSTS PER ACRE</t>
  </si>
  <si>
    <t>TOTAL COSTS PER TON</t>
  </si>
  <si>
    <t>NET RETURNS ABOVE TOTAL COSTS</t>
  </si>
  <si>
    <t>Alfalfa hay</t>
  </si>
  <si>
    <t>Dry P205</t>
  </si>
  <si>
    <t>K2O</t>
  </si>
  <si>
    <t>Irrigation:</t>
  </si>
  <si>
    <t>Irrigation Power - Center Pivot</t>
  </si>
  <si>
    <t>ac-in</t>
  </si>
  <si>
    <t>Irrigation Water Assessment</t>
  </si>
  <si>
    <t>Irrigation Repairs - Center Pivot</t>
  </si>
  <si>
    <t>Custom fertilize</t>
  </si>
  <si>
    <t>Irrigation Labor</t>
  </si>
  <si>
    <t>months</t>
  </si>
  <si>
    <t>Yield (ton/acre)</t>
  </si>
  <si>
    <t>Price ($/ton)</t>
  </si>
  <si>
    <t>Crop insurance (CAT)</t>
  </si>
  <si>
    <t>Alfalfa Hay Production
2025 Eastern Idaho</t>
  </si>
  <si>
    <t>NET RETURN PER ACRE ABOVE OPERATING COSTS
Alfalfa Production - 2025 Eastern Idaho</t>
  </si>
  <si>
    <t>Metribuzin 75DF</t>
  </si>
  <si>
    <t>Warrior II w/ Zeon Technology</t>
  </si>
  <si>
    <t>fl oz</t>
  </si>
  <si>
    <t>Custom harvest (cut, rake, bale - 3x)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</si>
</sst>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1" x14ac:knownFonts="1"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  <font>
      <b/>
      <sz val="14"/>
      <color theme="1"/>
      <name val="Aptos Narrow (Body)"/>
    </font>
    <font>
      <b/>
      <sz val="14"/>
      <color theme="1"/>
      <name val="Aptos Narrow"/>
      <scheme val="minor"/>
    </font>
    <font>
      <sz val="14"/>
      <color theme="1"/>
      <name val="Aptos Narrow"/>
      <family val="2"/>
      <scheme val="minor"/>
    </font>
    <font>
      <b/>
      <u/>
      <sz val="12"/>
      <color theme="1"/>
      <name val="Aptos Narrow"/>
      <scheme val="minor"/>
    </font>
    <font>
      <sz val="12"/>
      <color theme="1"/>
      <name val="Aptos Narrow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name val="Aptos Narrow"/>
      <family val="2"/>
      <scheme val="minor"/>
    </font>
    <font>
      <sz val="12"/>
      <color rgb="FFFF000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67">
    <xf numFmtId="0" fontId="0" fillId="0" borderId="0" xfId="0"/>
    <xf numFmtId="0" fontId="0" fillId="2" borderId="1" xfId="0" applyFill="1" applyBorder="1"/>
    <xf numFmtId="0" fontId="0" fillId="2" borderId="6" xfId="0" applyFill="1" applyBorder="1"/>
    <xf numFmtId="0" fontId="0" fillId="3" borderId="1" xfId="0" applyFill="1" applyBorder="1"/>
    <xf numFmtId="0" fontId="0" fillId="3" borderId="5" xfId="0" applyFill="1" applyBorder="1"/>
    <xf numFmtId="0" fontId="0" fillId="3" borderId="4" xfId="0" applyFill="1" applyBorder="1"/>
    <xf numFmtId="0" fontId="1" fillId="2" borderId="1" xfId="0" applyFont="1" applyFill="1" applyBorder="1"/>
    <xf numFmtId="0" fontId="1" fillId="2" borderId="6" xfId="0" applyFont="1" applyFill="1" applyBorder="1"/>
    <xf numFmtId="0" fontId="0" fillId="3" borderId="3" xfId="0" applyFill="1" applyBorder="1"/>
    <xf numFmtId="43" fontId="0" fillId="3" borderId="1" xfId="1" applyFont="1" applyFill="1" applyBorder="1"/>
    <xf numFmtId="43" fontId="0" fillId="3" borderId="6" xfId="1" applyFont="1" applyFill="1" applyBorder="1"/>
    <xf numFmtId="44" fontId="1" fillId="3" borderId="1" xfId="2" applyFont="1" applyFill="1" applyBorder="1"/>
    <xf numFmtId="43" fontId="0" fillId="3" borderId="0" xfId="1" applyFont="1" applyFill="1" applyBorder="1"/>
    <xf numFmtId="44" fontId="0" fillId="3" borderId="1" xfId="2" applyFont="1" applyFill="1" applyBorder="1"/>
    <xf numFmtId="44" fontId="1" fillId="3" borderId="6" xfId="2" applyFont="1" applyFill="1" applyBorder="1"/>
    <xf numFmtId="0" fontId="0" fillId="4" borderId="1" xfId="0" applyFill="1" applyBorder="1"/>
    <xf numFmtId="2" fontId="0" fillId="4" borderId="1" xfId="0" applyNumberFormat="1" applyFill="1" applyBorder="1"/>
    <xf numFmtId="0" fontId="0" fillId="4" borderId="4" xfId="0" applyFill="1" applyBorder="1"/>
    <xf numFmtId="44" fontId="1" fillId="3" borderId="0" xfId="2" applyFont="1" applyFill="1" applyBorder="1"/>
    <xf numFmtId="0" fontId="1" fillId="4" borderId="8" xfId="0" applyFont="1" applyFill="1" applyBorder="1" applyAlignment="1">
      <alignment vertical="center"/>
    </xf>
    <xf numFmtId="0" fontId="0" fillId="4" borderId="8" xfId="0" applyFill="1" applyBorder="1"/>
    <xf numFmtId="3" fontId="0" fillId="4" borderId="8" xfId="0" applyNumberFormat="1" applyFill="1" applyBorder="1" applyAlignment="1">
      <alignment horizontal="center" vertical="center"/>
    </xf>
    <xf numFmtId="0" fontId="0" fillId="4" borderId="9" xfId="0" applyFill="1" applyBorder="1"/>
    <xf numFmtId="0" fontId="0" fillId="2" borderId="10" xfId="0" applyFill="1" applyBorder="1"/>
    <xf numFmtId="0" fontId="0" fillId="2" borderId="0" xfId="0" applyFill="1"/>
    <xf numFmtId="0" fontId="0" fillId="3" borderId="0" xfId="0" applyFill="1"/>
    <xf numFmtId="0" fontId="0" fillId="2" borderId="11" xfId="0" applyFill="1" applyBorder="1"/>
    <xf numFmtId="0" fontId="5" fillId="2" borderId="0" xfId="0" applyFont="1" applyFill="1"/>
    <xf numFmtId="0" fontId="0" fillId="4" borderId="0" xfId="0" applyFill="1"/>
    <xf numFmtId="44" fontId="0" fillId="4" borderId="0" xfId="2" applyFont="1" applyFill="1" applyBorder="1"/>
    <xf numFmtId="44" fontId="0" fillId="3" borderId="0" xfId="2" applyFont="1" applyFill="1" applyBorder="1"/>
    <xf numFmtId="0" fontId="1" fillId="2" borderId="0" xfId="0" applyFont="1" applyFill="1"/>
    <xf numFmtId="44" fontId="0" fillId="2" borderId="0" xfId="2" applyFont="1" applyFill="1" applyBorder="1"/>
    <xf numFmtId="0" fontId="6" fillId="4" borderId="0" xfId="0" applyFont="1" applyFill="1"/>
    <xf numFmtId="43" fontId="8" fillId="3" borderId="0" xfId="1" applyFont="1" applyFill="1" applyBorder="1"/>
    <xf numFmtId="0" fontId="6" fillId="2" borderId="0" xfId="0" applyFont="1" applyFill="1"/>
    <xf numFmtId="44" fontId="0" fillId="4" borderId="0" xfId="0" applyNumberFormat="1" applyFill="1"/>
    <xf numFmtId="0" fontId="0" fillId="2" borderId="12" xfId="0" applyFill="1" applyBorder="1"/>
    <xf numFmtId="0" fontId="0" fillId="4" borderId="13" xfId="0" applyFill="1" applyBorder="1"/>
    <xf numFmtId="0" fontId="0" fillId="4" borderId="14" xfId="0" applyFill="1" applyBorder="1"/>
    <xf numFmtId="0" fontId="0" fillId="4" borderId="11" xfId="0" applyFill="1" applyBorder="1" applyAlignment="1">
      <alignment vertical="center"/>
    </xf>
    <xf numFmtId="0" fontId="0" fillId="4" borderId="10" xfId="0" applyFill="1" applyBorder="1"/>
    <xf numFmtId="0" fontId="0" fillId="4" borderId="16" xfId="0" applyFill="1" applyBorder="1"/>
    <xf numFmtId="44" fontId="0" fillId="4" borderId="10" xfId="2" applyFont="1" applyFill="1" applyBorder="1"/>
    <xf numFmtId="44" fontId="9" fillId="4" borderId="0" xfId="0" applyNumberFormat="1" applyFont="1" applyFill="1"/>
    <xf numFmtId="44" fontId="9" fillId="4" borderId="5" xfId="0" applyNumberFormat="1" applyFont="1" applyFill="1" applyBorder="1"/>
    <xf numFmtId="44" fontId="0" fillId="4" borderId="12" xfId="2" applyFont="1" applyFill="1" applyBorder="1"/>
    <xf numFmtId="0" fontId="0" fillId="4" borderId="6" xfId="0" applyFill="1" applyBorder="1"/>
    <xf numFmtId="44" fontId="10" fillId="4" borderId="6" xfId="0" applyNumberFormat="1" applyFont="1" applyFill="1" applyBorder="1"/>
    <xf numFmtId="44" fontId="9" fillId="4" borderId="6" xfId="0" applyNumberFormat="1" applyFont="1" applyFill="1" applyBorder="1"/>
    <xf numFmtId="44" fontId="9" fillId="4" borderId="3" xfId="0" applyNumberFormat="1" applyFont="1" applyFill="1" applyBorder="1"/>
    <xf numFmtId="0" fontId="3" fillId="3" borderId="0" xfId="0" applyFont="1" applyFill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2" fillId="4" borderId="7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0" fillId="4" borderId="2" xfId="0" applyFill="1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/>
    </xf>
    <xf numFmtId="0" fontId="0" fillId="4" borderId="15" xfId="0" applyFill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colors>
    <mruColors>
      <color rgb="FFFFFD7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97BAF2-EA5B-D746-B909-11DD2C899B3C}">
  <dimension ref="A1:M79"/>
  <sheetViews>
    <sheetView tabSelected="1" zoomScaleNormal="100" workbookViewId="0">
      <selection sqref="A1:I1"/>
    </sheetView>
  </sheetViews>
  <sheetFormatPr baseColWidth="10" defaultColWidth="11" defaultRowHeight="16" x14ac:dyDescent="0.2"/>
  <cols>
    <col min="1" max="1" width="1.6640625" customWidth="1"/>
    <col min="2" max="2" width="35" customWidth="1"/>
    <col min="3" max="3" width="1.6640625" customWidth="1"/>
    <col min="4" max="4" width="12.5" customWidth="1"/>
    <col min="5" max="5" width="1.6640625" customWidth="1"/>
    <col min="6" max="6" width="12.5" customWidth="1"/>
    <col min="7" max="7" width="1.6640625" customWidth="1"/>
    <col min="8" max="8" width="12.5" customWidth="1"/>
    <col min="9" max="9" width="1.6640625" customWidth="1"/>
    <col min="10" max="10" width="16.6640625" customWidth="1"/>
    <col min="11" max="11" width="1.6640625" customWidth="1"/>
    <col min="12" max="12" width="16.6640625" customWidth="1"/>
    <col min="13" max="13" width="1.6640625" customWidth="1"/>
  </cols>
  <sheetData>
    <row r="1" spans="1:13" ht="50" customHeight="1" x14ac:dyDescent="0.2">
      <c r="A1" s="53" t="s">
        <v>54</v>
      </c>
      <c r="B1" s="54"/>
      <c r="C1" s="54"/>
      <c r="D1" s="54"/>
      <c r="E1" s="54"/>
      <c r="F1" s="54"/>
      <c r="G1" s="54"/>
      <c r="H1" s="54"/>
      <c r="I1" s="54"/>
      <c r="J1" s="19" t="s">
        <v>0</v>
      </c>
      <c r="K1" s="20"/>
      <c r="L1" s="21">
        <v>1000</v>
      </c>
      <c r="M1" s="22"/>
    </row>
    <row r="2" spans="1:13" ht="5" customHeight="1" x14ac:dyDescent="0.2">
      <c r="A2" s="23"/>
      <c r="B2" s="24"/>
      <c r="C2" s="24"/>
      <c r="D2" s="24"/>
      <c r="E2" s="24"/>
      <c r="F2" s="24"/>
      <c r="G2" s="24"/>
      <c r="H2" s="24"/>
      <c r="I2" s="24"/>
      <c r="J2" s="25"/>
      <c r="K2" s="25"/>
      <c r="L2" s="25"/>
      <c r="M2" s="4"/>
    </row>
    <row r="3" spans="1:13" ht="20" customHeight="1" x14ac:dyDescent="0.2">
      <c r="A3" s="23"/>
      <c r="B3" s="55" t="s">
        <v>1</v>
      </c>
      <c r="C3" s="24"/>
      <c r="D3" s="57" t="s">
        <v>2</v>
      </c>
      <c r="E3" s="24"/>
      <c r="F3" s="55" t="s">
        <v>3</v>
      </c>
      <c r="G3" s="24"/>
      <c r="H3" s="59" t="s">
        <v>4</v>
      </c>
      <c r="I3" s="24"/>
      <c r="J3" s="51" t="s">
        <v>5</v>
      </c>
      <c r="K3" s="25"/>
      <c r="L3" s="51" t="s">
        <v>6</v>
      </c>
      <c r="M3" s="4"/>
    </row>
    <row r="4" spans="1:13" ht="20" customHeight="1" x14ac:dyDescent="0.2">
      <c r="A4" s="26"/>
      <c r="B4" s="56"/>
      <c r="C4" s="1"/>
      <c r="D4" s="58"/>
      <c r="E4" s="1"/>
      <c r="F4" s="56"/>
      <c r="G4" s="1"/>
      <c r="H4" s="60"/>
      <c r="I4" s="1"/>
      <c r="J4" s="52"/>
      <c r="K4" s="3"/>
      <c r="L4" s="52"/>
      <c r="M4" s="5"/>
    </row>
    <row r="5" spans="1:13" ht="20" customHeight="1" x14ac:dyDescent="0.2">
      <c r="A5" s="23"/>
      <c r="B5" s="27" t="s">
        <v>7</v>
      </c>
      <c r="C5" s="24"/>
      <c r="D5" s="24"/>
      <c r="E5" s="24"/>
      <c r="F5" s="24"/>
      <c r="G5" s="24"/>
      <c r="H5" s="24"/>
      <c r="I5" s="24"/>
      <c r="J5" s="25"/>
      <c r="K5" s="25"/>
      <c r="L5" s="25"/>
      <c r="M5" s="4"/>
    </row>
    <row r="6" spans="1:13" ht="20" customHeight="1" x14ac:dyDescent="0.2">
      <c r="A6" s="23"/>
      <c r="B6" s="28" t="s">
        <v>40</v>
      </c>
      <c r="C6" s="24"/>
      <c r="D6" s="28">
        <v>4.2</v>
      </c>
      <c r="E6" s="24"/>
      <c r="F6" s="28" t="s">
        <v>8</v>
      </c>
      <c r="G6" s="24"/>
      <c r="H6" s="29">
        <v>160</v>
      </c>
      <c r="I6" s="24"/>
      <c r="J6" s="30">
        <f>(D6*H6)*L1</f>
        <v>672000</v>
      </c>
      <c r="K6" s="12"/>
      <c r="L6" s="30">
        <f>D6*H6</f>
        <v>672</v>
      </c>
      <c r="M6" s="4"/>
    </row>
    <row r="7" spans="1:13" ht="20" customHeight="1" x14ac:dyDescent="0.2">
      <c r="A7" s="23"/>
      <c r="B7" s="28"/>
      <c r="C7" s="24"/>
      <c r="D7" s="28"/>
      <c r="E7" s="24"/>
      <c r="F7" s="28"/>
      <c r="G7" s="24"/>
      <c r="H7" s="28"/>
      <c r="I7" s="24"/>
      <c r="J7" s="12"/>
      <c r="K7" s="12"/>
      <c r="L7" s="12"/>
      <c r="M7" s="4"/>
    </row>
    <row r="8" spans="1:13" ht="20" customHeight="1" x14ac:dyDescent="0.2">
      <c r="A8" s="23"/>
      <c r="B8" s="28"/>
      <c r="C8" s="24"/>
      <c r="D8" s="28"/>
      <c r="E8" s="24"/>
      <c r="F8" s="28"/>
      <c r="G8" s="24"/>
      <c r="H8" s="28"/>
      <c r="I8" s="24"/>
      <c r="J8" s="9"/>
      <c r="K8" s="12"/>
      <c r="L8" s="9"/>
      <c r="M8" s="4"/>
    </row>
    <row r="9" spans="1:13" ht="20" customHeight="1" x14ac:dyDescent="0.2">
      <c r="A9" s="26"/>
      <c r="B9" s="6" t="s">
        <v>9</v>
      </c>
      <c r="C9" s="1"/>
      <c r="D9" s="1"/>
      <c r="E9" s="1"/>
      <c r="F9" s="1"/>
      <c r="G9" s="1"/>
      <c r="H9" s="1"/>
      <c r="I9" s="1"/>
      <c r="J9" s="11">
        <f>J6</f>
        <v>672000</v>
      </c>
      <c r="K9" s="9"/>
      <c r="L9" s="11">
        <f>L6</f>
        <v>672</v>
      </c>
      <c r="M9" s="5"/>
    </row>
    <row r="10" spans="1:13" ht="5" customHeight="1" x14ac:dyDescent="0.2">
      <c r="A10" s="23"/>
      <c r="B10" s="24"/>
      <c r="C10" s="24"/>
      <c r="D10" s="24"/>
      <c r="E10" s="24"/>
      <c r="F10" s="24"/>
      <c r="G10" s="24"/>
      <c r="H10" s="24"/>
      <c r="I10" s="24"/>
      <c r="J10" s="12"/>
      <c r="K10" s="12"/>
      <c r="L10" s="12"/>
      <c r="M10" s="4"/>
    </row>
    <row r="11" spans="1:13" ht="20" customHeight="1" x14ac:dyDescent="0.2">
      <c r="A11" s="23"/>
      <c r="B11" s="27" t="s">
        <v>10</v>
      </c>
      <c r="C11" s="24"/>
      <c r="D11" s="24"/>
      <c r="E11" s="24"/>
      <c r="F11" s="24"/>
      <c r="G11" s="24"/>
      <c r="H11" s="24"/>
      <c r="I11" s="24"/>
      <c r="J11" s="12"/>
      <c r="K11" s="12"/>
      <c r="L11" s="12"/>
      <c r="M11" s="4"/>
    </row>
    <row r="12" spans="1:13" ht="20" customHeight="1" x14ac:dyDescent="0.2">
      <c r="A12" s="23"/>
      <c r="B12" s="31" t="s">
        <v>11</v>
      </c>
      <c r="C12" s="24"/>
      <c r="D12" s="24"/>
      <c r="E12" s="24"/>
      <c r="F12" s="24"/>
      <c r="G12" s="24"/>
      <c r="H12" s="24"/>
      <c r="I12" s="24"/>
      <c r="J12" s="18">
        <f>SUM(J13:J14)</f>
        <v>0</v>
      </c>
      <c r="K12" s="12"/>
      <c r="L12" s="18">
        <f>SUM(L13:L14)</f>
        <v>0</v>
      </c>
      <c r="M12" s="4"/>
    </row>
    <row r="13" spans="1:13" ht="20" customHeight="1" x14ac:dyDescent="0.2">
      <c r="A13" s="23"/>
      <c r="B13" s="28"/>
      <c r="C13" s="24"/>
      <c r="D13" s="28"/>
      <c r="E13" s="24"/>
      <c r="F13" s="28"/>
      <c r="G13" s="24"/>
      <c r="H13" s="29"/>
      <c r="I13" s="24"/>
      <c r="J13" s="30"/>
      <c r="K13" s="12"/>
      <c r="L13" s="30"/>
      <c r="M13" s="4"/>
    </row>
    <row r="14" spans="1:13" ht="20" customHeight="1" x14ac:dyDescent="0.2">
      <c r="A14" s="23"/>
      <c r="B14" s="28"/>
      <c r="C14" s="24"/>
      <c r="D14" s="28"/>
      <c r="E14" s="24"/>
      <c r="F14" s="28"/>
      <c r="G14" s="24"/>
      <c r="H14" s="29"/>
      <c r="I14" s="24"/>
      <c r="J14" s="30"/>
      <c r="K14" s="12"/>
      <c r="L14" s="30"/>
      <c r="M14" s="4"/>
    </row>
    <row r="15" spans="1:13" ht="5" customHeight="1" x14ac:dyDescent="0.2">
      <c r="A15" s="23"/>
      <c r="B15" s="24"/>
      <c r="C15" s="24"/>
      <c r="D15" s="24"/>
      <c r="E15" s="24"/>
      <c r="F15" s="24"/>
      <c r="G15" s="24"/>
      <c r="H15" s="24"/>
      <c r="I15" s="24"/>
      <c r="J15" s="12"/>
      <c r="K15" s="12"/>
      <c r="L15" s="12"/>
      <c r="M15" s="4"/>
    </row>
    <row r="16" spans="1:13" ht="20" customHeight="1" x14ac:dyDescent="0.2">
      <c r="A16" s="23"/>
      <c r="B16" s="31" t="s">
        <v>13</v>
      </c>
      <c r="C16" s="24"/>
      <c r="D16" s="24"/>
      <c r="E16" s="24"/>
      <c r="F16" s="24"/>
      <c r="G16" s="24"/>
      <c r="H16" s="24"/>
      <c r="I16" s="24"/>
      <c r="J16" s="18">
        <f>SUM(J17:J20)</f>
        <v>114700</v>
      </c>
      <c r="K16" s="12"/>
      <c r="L16" s="18">
        <f>SUM(L17:L20)</f>
        <v>114.7</v>
      </c>
      <c r="M16" s="4"/>
    </row>
    <row r="17" spans="1:13" ht="20" customHeight="1" x14ac:dyDescent="0.2">
      <c r="A17" s="23"/>
      <c r="B17" s="28" t="s">
        <v>41</v>
      </c>
      <c r="C17" s="24"/>
      <c r="D17" s="28">
        <v>90</v>
      </c>
      <c r="E17" s="24"/>
      <c r="F17" s="28" t="s">
        <v>12</v>
      </c>
      <c r="G17" s="24"/>
      <c r="H17" s="29">
        <v>0.85</v>
      </c>
      <c r="I17" s="24"/>
      <c r="J17" s="30">
        <f>D17*H17*L1</f>
        <v>76500</v>
      </c>
      <c r="K17" s="12"/>
      <c r="L17" s="30">
        <f>D17*H17</f>
        <v>76.5</v>
      </c>
      <c r="M17" s="4"/>
    </row>
    <row r="18" spans="1:13" ht="20" customHeight="1" x14ac:dyDescent="0.2">
      <c r="A18" s="23"/>
      <c r="B18" s="28" t="s">
        <v>42</v>
      </c>
      <c r="C18" s="24"/>
      <c r="D18" s="28">
        <v>70</v>
      </c>
      <c r="E18" s="24"/>
      <c r="F18" s="28" t="s">
        <v>12</v>
      </c>
      <c r="G18" s="24"/>
      <c r="H18" s="29">
        <v>0.46</v>
      </c>
      <c r="I18" s="24"/>
      <c r="J18" s="30">
        <f>D18*H18*L1</f>
        <v>32200.000000000004</v>
      </c>
      <c r="K18" s="12"/>
      <c r="L18" s="30">
        <f>D18*H18</f>
        <v>32.200000000000003</v>
      </c>
      <c r="M18" s="4"/>
    </row>
    <row r="19" spans="1:13" ht="20" customHeight="1" x14ac:dyDescent="0.2">
      <c r="A19" s="23"/>
      <c r="B19" s="28" t="s">
        <v>14</v>
      </c>
      <c r="C19" s="24"/>
      <c r="D19" s="28">
        <v>15</v>
      </c>
      <c r="E19" s="24"/>
      <c r="F19" s="28" t="s">
        <v>12</v>
      </c>
      <c r="G19" s="24"/>
      <c r="H19" s="29">
        <v>0.4</v>
      </c>
      <c r="I19" s="24"/>
      <c r="J19" s="30">
        <f>D19*H19*L1</f>
        <v>6000</v>
      </c>
      <c r="K19" s="12"/>
      <c r="L19" s="30">
        <f>D19*H19</f>
        <v>6</v>
      </c>
      <c r="M19" s="4"/>
    </row>
    <row r="20" spans="1:13" ht="5" customHeight="1" x14ac:dyDescent="0.2">
      <c r="A20" s="23"/>
      <c r="B20" s="24"/>
      <c r="C20" s="24"/>
      <c r="D20" s="24"/>
      <c r="E20" s="24"/>
      <c r="F20" s="24"/>
      <c r="G20" s="24"/>
      <c r="H20" s="32"/>
      <c r="I20" s="24"/>
      <c r="J20" s="30"/>
      <c r="K20" s="12"/>
      <c r="L20" s="30"/>
      <c r="M20" s="4"/>
    </row>
    <row r="21" spans="1:13" ht="20" customHeight="1" x14ac:dyDescent="0.2">
      <c r="A21" s="23"/>
      <c r="B21" s="31" t="s">
        <v>15</v>
      </c>
      <c r="C21" s="24"/>
      <c r="D21" s="24"/>
      <c r="E21" s="24"/>
      <c r="F21" s="24"/>
      <c r="G21" s="24"/>
      <c r="H21" s="24"/>
      <c r="I21" s="24"/>
      <c r="J21" s="18">
        <f>SUM(J22:J23)</f>
        <v>12304.6875</v>
      </c>
      <c r="K21" s="25"/>
      <c r="L21" s="18">
        <f>SUM(L22:L23)</f>
        <v>12.3046875</v>
      </c>
      <c r="M21" s="4"/>
    </row>
    <row r="22" spans="1:13" ht="20" customHeight="1" x14ac:dyDescent="0.2">
      <c r="A22" s="23"/>
      <c r="B22" s="33" t="s">
        <v>56</v>
      </c>
      <c r="C22" s="24"/>
      <c r="D22" s="28">
        <v>0.75</v>
      </c>
      <c r="E22" s="24"/>
      <c r="F22" s="28" t="s">
        <v>12</v>
      </c>
      <c r="G22" s="24"/>
      <c r="H22" s="29">
        <v>10</v>
      </c>
      <c r="I22" s="24"/>
      <c r="J22" s="30">
        <f>D22*H22*L1</f>
        <v>7500</v>
      </c>
      <c r="K22" s="12"/>
      <c r="L22" s="30">
        <f>D22*H22</f>
        <v>7.5</v>
      </c>
      <c r="M22" s="4"/>
    </row>
    <row r="23" spans="1:13" ht="20" customHeight="1" x14ac:dyDescent="0.2">
      <c r="A23" s="23"/>
      <c r="B23" s="28" t="s">
        <v>57</v>
      </c>
      <c r="C23" s="24"/>
      <c r="D23" s="28">
        <v>1.5</v>
      </c>
      <c r="E23" s="24"/>
      <c r="F23" s="28" t="s">
        <v>58</v>
      </c>
      <c r="G23" s="24"/>
      <c r="H23" s="29">
        <f>410/128</f>
        <v>3.203125</v>
      </c>
      <c r="I23" s="24"/>
      <c r="J23" s="30">
        <f>D23*H23*L1</f>
        <v>4804.6875</v>
      </c>
      <c r="K23" s="25"/>
      <c r="L23" s="30">
        <f>D23*H23</f>
        <v>4.8046875</v>
      </c>
      <c r="M23" s="4"/>
    </row>
    <row r="24" spans="1:13" ht="5" customHeight="1" x14ac:dyDescent="0.2">
      <c r="A24" s="23"/>
      <c r="B24" s="24"/>
      <c r="C24" s="24"/>
      <c r="D24" s="24"/>
      <c r="E24" s="24"/>
      <c r="F24" s="24"/>
      <c r="G24" s="24"/>
      <c r="H24" s="24"/>
      <c r="I24" s="24"/>
      <c r="J24" s="12"/>
      <c r="K24" s="12"/>
      <c r="L24" s="12"/>
      <c r="M24" s="4"/>
    </row>
    <row r="25" spans="1:13" ht="20" customHeight="1" x14ac:dyDescent="0.2">
      <c r="A25" s="23"/>
      <c r="B25" s="31" t="s">
        <v>16</v>
      </c>
      <c r="C25" s="24"/>
      <c r="D25" s="24"/>
      <c r="E25" s="24"/>
      <c r="F25" s="24"/>
      <c r="G25" s="24"/>
      <c r="H25" s="24"/>
      <c r="I25" s="24"/>
      <c r="J25" s="18">
        <f>SUM(J26:J27)</f>
        <v>146250</v>
      </c>
      <c r="K25" s="12"/>
      <c r="L25" s="18">
        <f>SUM(L26:L27)</f>
        <v>146.25</v>
      </c>
      <c r="M25" s="4"/>
    </row>
    <row r="26" spans="1:13" ht="20" customHeight="1" x14ac:dyDescent="0.2">
      <c r="A26" s="23"/>
      <c r="B26" s="28" t="s">
        <v>48</v>
      </c>
      <c r="C26" s="24"/>
      <c r="D26" s="28">
        <v>1</v>
      </c>
      <c r="E26" s="24"/>
      <c r="F26" s="28" t="s">
        <v>17</v>
      </c>
      <c r="G26" s="24"/>
      <c r="H26" s="29">
        <v>9.75</v>
      </c>
      <c r="I26" s="24"/>
      <c r="J26" s="30">
        <f>(D26*H26)*L1</f>
        <v>9750</v>
      </c>
      <c r="K26" s="12"/>
      <c r="L26" s="30">
        <f>D26*H26</f>
        <v>9.75</v>
      </c>
      <c r="M26" s="4"/>
    </row>
    <row r="27" spans="1:13" ht="20" customHeight="1" x14ac:dyDescent="0.2">
      <c r="A27" s="23"/>
      <c r="B27" s="28" t="s">
        <v>59</v>
      </c>
      <c r="C27" s="24"/>
      <c r="D27" s="28">
        <v>3</v>
      </c>
      <c r="E27" s="24"/>
      <c r="F27" s="28" t="s">
        <v>17</v>
      </c>
      <c r="G27" s="24"/>
      <c r="H27" s="29">
        <f>18+8.5+19</f>
        <v>45.5</v>
      </c>
      <c r="I27" s="24"/>
      <c r="J27" s="30">
        <f>(D27*H27)*L1</f>
        <v>136500</v>
      </c>
      <c r="K27" s="12"/>
      <c r="L27" s="30">
        <f>D27*H27</f>
        <v>136.5</v>
      </c>
      <c r="M27" s="4"/>
    </row>
    <row r="28" spans="1:13" ht="5" customHeight="1" x14ac:dyDescent="0.2">
      <c r="A28" s="23"/>
      <c r="B28" s="24"/>
      <c r="C28" s="24"/>
      <c r="D28" s="24"/>
      <c r="E28" s="24"/>
      <c r="F28" s="24"/>
      <c r="G28" s="24"/>
      <c r="H28" s="24"/>
      <c r="I28" s="24"/>
      <c r="J28" s="12"/>
      <c r="K28" s="12"/>
      <c r="L28" s="12"/>
      <c r="M28" s="4"/>
    </row>
    <row r="29" spans="1:13" ht="20" customHeight="1" x14ac:dyDescent="0.2">
      <c r="A29" s="23"/>
      <c r="B29" s="31" t="s">
        <v>43</v>
      </c>
      <c r="C29" s="24"/>
      <c r="D29" s="24"/>
      <c r="E29" s="24"/>
      <c r="F29" s="24"/>
      <c r="G29" s="24"/>
      <c r="H29" s="24"/>
      <c r="I29" s="24"/>
      <c r="J29" s="18">
        <f>SUM(J30:J33)</f>
        <v>124320.00000000001</v>
      </c>
      <c r="K29" s="25"/>
      <c r="L29" s="18">
        <f>SUM(L30:L33)</f>
        <v>124.32000000000001</v>
      </c>
      <c r="M29" s="4"/>
    </row>
    <row r="30" spans="1:13" ht="20" customHeight="1" x14ac:dyDescent="0.2">
      <c r="A30" s="23"/>
      <c r="B30" s="28" t="s">
        <v>44</v>
      </c>
      <c r="C30" s="24"/>
      <c r="D30" s="28">
        <v>28</v>
      </c>
      <c r="E30" s="24"/>
      <c r="F30" s="28" t="s">
        <v>45</v>
      </c>
      <c r="G30" s="24"/>
      <c r="H30" s="29">
        <v>2.97</v>
      </c>
      <c r="I30" s="24"/>
      <c r="J30" s="30">
        <f>(D30*H30)*L1</f>
        <v>83160.000000000015</v>
      </c>
      <c r="K30" s="25"/>
      <c r="L30" s="30">
        <f>D30*H30</f>
        <v>83.160000000000011</v>
      </c>
      <c r="M30" s="4"/>
    </row>
    <row r="31" spans="1:13" ht="20" customHeight="1" x14ac:dyDescent="0.2">
      <c r="A31" s="23"/>
      <c r="B31" s="28" t="s">
        <v>46</v>
      </c>
      <c r="C31" s="24"/>
      <c r="D31" s="28">
        <v>1</v>
      </c>
      <c r="E31" s="24"/>
      <c r="F31" s="28" t="s">
        <v>17</v>
      </c>
      <c r="G31" s="24"/>
      <c r="H31" s="29">
        <v>16.8</v>
      </c>
      <c r="I31" s="24"/>
      <c r="J31" s="30">
        <f>(D31*H31)*L1</f>
        <v>16800</v>
      </c>
      <c r="K31" s="25"/>
      <c r="L31" s="30">
        <f>D31*H31</f>
        <v>16.8</v>
      </c>
      <c r="M31" s="4"/>
    </row>
    <row r="32" spans="1:13" ht="20" customHeight="1" x14ac:dyDescent="0.2">
      <c r="A32" s="23"/>
      <c r="B32" s="28" t="s">
        <v>47</v>
      </c>
      <c r="C32" s="24"/>
      <c r="D32" s="28">
        <v>28</v>
      </c>
      <c r="E32" s="24"/>
      <c r="F32" s="28" t="s">
        <v>45</v>
      </c>
      <c r="G32" s="24"/>
      <c r="H32" s="29">
        <v>0.87</v>
      </c>
      <c r="I32" s="24"/>
      <c r="J32" s="30">
        <f>D32*H32*L1</f>
        <v>24360</v>
      </c>
      <c r="K32" s="25"/>
      <c r="L32" s="30">
        <f>D32*H32</f>
        <v>24.36</v>
      </c>
      <c r="M32" s="4"/>
    </row>
    <row r="33" spans="1:13" ht="5" customHeight="1" x14ac:dyDescent="0.2">
      <c r="A33" s="23"/>
      <c r="B33" s="24"/>
      <c r="C33" s="24"/>
      <c r="D33" s="24"/>
      <c r="E33" s="24"/>
      <c r="F33" s="24"/>
      <c r="G33" s="24"/>
      <c r="H33" s="24"/>
      <c r="I33" s="24"/>
      <c r="J33" s="25"/>
      <c r="K33" s="25"/>
      <c r="L33" s="25"/>
      <c r="M33" s="4"/>
    </row>
    <row r="34" spans="1:13" ht="20" customHeight="1" x14ac:dyDescent="0.2">
      <c r="A34" s="23"/>
      <c r="B34" s="31" t="s">
        <v>18</v>
      </c>
      <c r="C34" s="24"/>
      <c r="D34" s="24"/>
      <c r="E34" s="24"/>
      <c r="F34" s="24"/>
      <c r="G34" s="24"/>
      <c r="H34" s="24"/>
      <c r="I34" s="24"/>
      <c r="J34" s="18">
        <f>SUM(J35:J39)</f>
        <v>13655.2</v>
      </c>
      <c r="K34" s="12"/>
      <c r="L34" s="18">
        <f>SUM(L35:L39)</f>
        <v>13.655200000000001</v>
      </c>
      <c r="M34" s="4"/>
    </row>
    <row r="35" spans="1:13" ht="20" customHeight="1" x14ac:dyDescent="0.2">
      <c r="A35" s="23"/>
      <c r="B35" s="33" t="s">
        <v>19</v>
      </c>
      <c r="C35" s="24"/>
      <c r="D35" s="28">
        <v>2.08</v>
      </c>
      <c r="E35" s="24"/>
      <c r="F35" s="28" t="s">
        <v>20</v>
      </c>
      <c r="G35" s="24"/>
      <c r="H35" s="29">
        <v>3.44</v>
      </c>
      <c r="I35" s="24"/>
      <c r="J35" s="30">
        <f>(D35*H35)*L1</f>
        <v>7155.2</v>
      </c>
      <c r="K35" s="12"/>
      <c r="L35" s="30">
        <f>D35*H35</f>
        <v>7.1551999999999998</v>
      </c>
      <c r="M35" s="4"/>
    </row>
    <row r="36" spans="1:13" ht="20" customHeight="1" x14ac:dyDescent="0.2">
      <c r="A36" s="23"/>
      <c r="B36" s="33" t="s">
        <v>21</v>
      </c>
      <c r="C36" s="24"/>
      <c r="D36" s="28">
        <v>1</v>
      </c>
      <c r="E36" s="24"/>
      <c r="F36" s="28" t="s">
        <v>17</v>
      </c>
      <c r="G36" s="24"/>
      <c r="H36" s="29">
        <v>2.94</v>
      </c>
      <c r="I36" s="24"/>
      <c r="J36" s="30">
        <f>(D36*H36)*L1</f>
        <v>2940</v>
      </c>
      <c r="K36" s="12"/>
      <c r="L36" s="30">
        <f>D36*H36</f>
        <v>2.94</v>
      </c>
      <c r="M36" s="4"/>
    </row>
    <row r="37" spans="1:13" ht="20" customHeight="1" x14ac:dyDescent="0.2">
      <c r="A37" s="23"/>
      <c r="B37" s="33" t="s">
        <v>22</v>
      </c>
      <c r="C37" s="24"/>
      <c r="D37" s="28">
        <v>1</v>
      </c>
      <c r="E37" s="24"/>
      <c r="F37" s="28" t="s">
        <v>17</v>
      </c>
      <c r="G37" s="24"/>
      <c r="H37" s="29">
        <v>3.56</v>
      </c>
      <c r="I37" s="24"/>
      <c r="J37" s="30">
        <f>D37*H37*L1</f>
        <v>3560</v>
      </c>
      <c r="K37" s="12"/>
      <c r="L37" s="30">
        <f>D37*H37</f>
        <v>3.56</v>
      </c>
      <c r="M37" s="4"/>
    </row>
    <row r="38" spans="1:13" ht="20" customHeight="1" x14ac:dyDescent="0.2">
      <c r="A38" s="23"/>
      <c r="B38" s="28"/>
      <c r="C38" s="24"/>
      <c r="D38" s="28"/>
      <c r="E38" s="24"/>
      <c r="F38" s="28"/>
      <c r="G38" s="24"/>
      <c r="H38" s="28"/>
      <c r="I38" s="24"/>
      <c r="J38" s="12"/>
      <c r="K38" s="12"/>
      <c r="L38" s="12"/>
      <c r="M38" s="4"/>
    </row>
    <row r="39" spans="1:13" ht="20" customHeight="1" x14ac:dyDescent="0.2">
      <c r="A39" s="23"/>
      <c r="B39" s="28"/>
      <c r="C39" s="24"/>
      <c r="D39" s="28"/>
      <c r="E39" s="24"/>
      <c r="F39" s="28"/>
      <c r="G39" s="24"/>
      <c r="H39" s="28"/>
      <c r="I39" s="24"/>
      <c r="J39" s="12"/>
      <c r="K39" s="12"/>
      <c r="L39" s="12"/>
      <c r="M39" s="4"/>
    </row>
    <row r="40" spans="1:13" ht="5" customHeight="1" x14ac:dyDescent="0.2">
      <c r="A40" s="23"/>
      <c r="B40" s="24"/>
      <c r="C40" s="24"/>
      <c r="D40" s="24"/>
      <c r="E40" s="24"/>
      <c r="F40" s="24"/>
      <c r="G40" s="24"/>
      <c r="H40" s="24"/>
      <c r="I40" s="24"/>
      <c r="J40" s="12"/>
      <c r="K40" s="12"/>
      <c r="L40" s="12"/>
      <c r="M40" s="4"/>
    </row>
    <row r="41" spans="1:13" ht="20" customHeight="1" x14ac:dyDescent="0.2">
      <c r="A41" s="23"/>
      <c r="B41" s="31" t="s">
        <v>23</v>
      </c>
      <c r="C41" s="24"/>
      <c r="D41" s="24"/>
      <c r="E41" s="24"/>
      <c r="F41" s="24"/>
      <c r="G41" s="24"/>
      <c r="H41" s="24"/>
      <c r="I41" s="24"/>
      <c r="J41" s="18">
        <f>SUM(J42:J43)</f>
        <v>43018.400000000001</v>
      </c>
      <c r="K41" s="12"/>
      <c r="L41" s="18">
        <f>SUM(L42:L44)</f>
        <v>43.0184</v>
      </c>
      <c r="M41" s="4"/>
    </row>
    <row r="42" spans="1:13" ht="20" customHeight="1" x14ac:dyDescent="0.2">
      <c r="A42" s="23"/>
      <c r="B42" s="28" t="s">
        <v>24</v>
      </c>
      <c r="C42" s="24"/>
      <c r="D42" s="28">
        <v>0.82</v>
      </c>
      <c r="E42" s="24"/>
      <c r="F42" s="28" t="s">
        <v>25</v>
      </c>
      <c r="G42" s="24"/>
      <c r="H42" s="29">
        <v>21.88</v>
      </c>
      <c r="I42" s="24"/>
      <c r="J42" s="30">
        <f>(D42*H42)*L1</f>
        <v>17941.599999999999</v>
      </c>
      <c r="K42" s="12"/>
      <c r="L42" s="30">
        <f>D42*H42</f>
        <v>17.941599999999998</v>
      </c>
      <c r="M42" s="4"/>
    </row>
    <row r="43" spans="1:13" ht="20" customHeight="1" x14ac:dyDescent="0.2">
      <c r="A43" s="23"/>
      <c r="B43" s="28" t="s">
        <v>49</v>
      </c>
      <c r="C43" s="24"/>
      <c r="D43" s="28">
        <v>1.1200000000000001</v>
      </c>
      <c r="E43" s="24"/>
      <c r="F43" s="28" t="s">
        <v>25</v>
      </c>
      <c r="G43" s="24"/>
      <c r="H43" s="29">
        <v>22.39</v>
      </c>
      <c r="I43" s="24"/>
      <c r="J43" s="30">
        <f>(D43*H43)*L1</f>
        <v>25076.800000000003</v>
      </c>
      <c r="K43" s="12"/>
      <c r="L43" s="30">
        <f>D43*H43</f>
        <v>25.076800000000002</v>
      </c>
      <c r="M43" s="4"/>
    </row>
    <row r="44" spans="1:13" ht="5" customHeight="1" x14ac:dyDescent="0.2">
      <c r="A44" s="23"/>
      <c r="B44" s="24"/>
      <c r="C44" s="24"/>
      <c r="D44" s="24"/>
      <c r="E44" s="24"/>
      <c r="F44" s="24"/>
      <c r="G44" s="24"/>
      <c r="H44" s="24"/>
      <c r="I44" s="24"/>
      <c r="J44" s="12"/>
      <c r="K44" s="12"/>
      <c r="L44" s="12"/>
      <c r="M44" s="4"/>
    </row>
    <row r="45" spans="1:13" ht="20" customHeight="1" x14ac:dyDescent="0.2">
      <c r="A45" s="23"/>
      <c r="B45" s="31" t="s">
        <v>26</v>
      </c>
      <c r="C45" s="24"/>
      <c r="D45" s="24"/>
      <c r="E45" s="24"/>
      <c r="F45" s="24"/>
      <c r="G45" s="24"/>
      <c r="H45" s="24"/>
      <c r="I45" s="24"/>
      <c r="J45" s="18">
        <f>SUM(J46:J47)</f>
        <v>655</v>
      </c>
      <c r="K45" s="34"/>
      <c r="L45" s="18">
        <f>SUM(L46:L48)</f>
        <v>0.65500000000000003</v>
      </c>
      <c r="M45" s="4"/>
    </row>
    <row r="46" spans="1:13" ht="20" customHeight="1" x14ac:dyDescent="0.2">
      <c r="A46" s="23"/>
      <c r="B46" s="28" t="s">
        <v>53</v>
      </c>
      <c r="C46" s="24"/>
      <c r="D46" s="28">
        <v>1</v>
      </c>
      <c r="E46" s="24"/>
      <c r="F46" s="28" t="s">
        <v>17</v>
      </c>
      <c r="G46" s="24"/>
      <c r="H46" s="29">
        <f>655/L1</f>
        <v>0.65500000000000003</v>
      </c>
      <c r="I46" s="24"/>
      <c r="J46" s="30">
        <f>(D46*H46)*L1</f>
        <v>655</v>
      </c>
      <c r="K46" s="25"/>
      <c r="L46" s="30">
        <f>D46*H46</f>
        <v>0.65500000000000003</v>
      </c>
      <c r="M46" s="4"/>
    </row>
    <row r="47" spans="1:13" ht="20" customHeight="1" x14ac:dyDescent="0.2">
      <c r="A47" s="23"/>
      <c r="B47" s="28"/>
      <c r="C47" s="24"/>
      <c r="D47" s="28"/>
      <c r="E47" s="24"/>
      <c r="F47" s="28"/>
      <c r="G47" s="24"/>
      <c r="H47" s="28"/>
      <c r="I47" s="24"/>
      <c r="J47" s="25"/>
      <c r="K47" s="25"/>
      <c r="L47" s="25"/>
      <c r="M47" s="4"/>
    </row>
    <row r="48" spans="1:13" ht="20" customHeight="1" x14ac:dyDescent="0.2">
      <c r="A48" s="23"/>
      <c r="B48" s="24"/>
      <c r="C48" s="24"/>
      <c r="D48" s="24"/>
      <c r="E48" s="24"/>
      <c r="F48" s="24"/>
      <c r="G48" s="24"/>
      <c r="H48" s="24"/>
      <c r="I48" s="24"/>
      <c r="J48" s="25"/>
      <c r="K48" s="25"/>
      <c r="L48" s="25"/>
      <c r="M48" s="4"/>
    </row>
    <row r="49" spans="1:13" ht="13" customHeight="1" x14ac:dyDescent="0.2">
      <c r="A49" s="23"/>
      <c r="B49" s="35"/>
      <c r="C49" s="24"/>
      <c r="D49" s="24"/>
      <c r="E49" s="24"/>
      <c r="F49" s="24" t="s">
        <v>50</v>
      </c>
      <c r="G49" s="24"/>
      <c r="H49" s="24"/>
      <c r="I49" s="24"/>
      <c r="J49" s="12"/>
      <c r="K49" s="12"/>
      <c r="L49" s="12"/>
      <c r="M49" s="4"/>
    </row>
    <row r="50" spans="1:13" ht="20" customHeight="1" x14ac:dyDescent="0.2">
      <c r="A50" s="23"/>
      <c r="B50" s="31" t="s">
        <v>27</v>
      </c>
      <c r="C50" s="24"/>
      <c r="D50" s="28">
        <v>0.08</v>
      </c>
      <c r="E50" s="24"/>
      <c r="F50" s="28">
        <v>8</v>
      </c>
      <c r="G50" s="24"/>
      <c r="H50" s="29">
        <f>SUM(J12,J16,J21,J25,J29,J34,J41,J45)</f>
        <v>454903.28750000003</v>
      </c>
      <c r="I50" s="24"/>
      <c r="J50" s="18">
        <f>((D50*H50)/12)*F50</f>
        <v>24261.508666666672</v>
      </c>
      <c r="K50" s="12"/>
      <c r="L50" s="18">
        <f>(((D50*H50)/12)*F50)/L1</f>
        <v>24.261508666666671</v>
      </c>
      <c r="M50" s="4"/>
    </row>
    <row r="51" spans="1:13" ht="5" customHeight="1" x14ac:dyDescent="0.2">
      <c r="A51" s="23"/>
      <c r="B51" s="24"/>
      <c r="C51" s="24"/>
      <c r="D51" s="24"/>
      <c r="E51" s="24"/>
      <c r="F51" s="24"/>
      <c r="G51" s="24"/>
      <c r="H51" s="24"/>
      <c r="I51" s="24"/>
      <c r="J51" s="12"/>
      <c r="K51" s="12"/>
      <c r="L51" s="12"/>
      <c r="M51" s="4"/>
    </row>
    <row r="52" spans="1:13" ht="20" customHeight="1" x14ac:dyDescent="0.2">
      <c r="A52" s="23"/>
      <c r="B52" s="31" t="s">
        <v>28</v>
      </c>
      <c r="C52" s="24"/>
      <c r="D52" s="24"/>
      <c r="E52" s="24"/>
      <c r="F52" s="24"/>
      <c r="G52" s="24"/>
      <c r="H52" s="24"/>
      <c r="I52" s="24"/>
      <c r="J52" s="11">
        <f>SUM(J12,J16,J21,J25,J29,J34,J41,J45,J50)</f>
        <v>479164.79616666673</v>
      </c>
      <c r="K52" s="12"/>
      <c r="L52" s="11">
        <f>SUM(L12,L16,L21,L25,L29,L34,L41,L45,L50)</f>
        <v>479.16479616666658</v>
      </c>
      <c r="M52" s="4"/>
    </row>
    <row r="53" spans="1:13" ht="5" customHeight="1" x14ac:dyDescent="0.2">
      <c r="A53" s="23"/>
      <c r="B53" s="24"/>
      <c r="C53" s="24"/>
      <c r="D53" s="24"/>
      <c r="E53" s="24"/>
      <c r="F53" s="24"/>
      <c r="G53" s="24"/>
      <c r="H53" s="24"/>
      <c r="I53" s="24"/>
      <c r="J53" s="12"/>
      <c r="K53" s="12"/>
      <c r="L53" s="12"/>
      <c r="M53" s="4"/>
    </row>
    <row r="54" spans="1:13" ht="20" customHeight="1" x14ac:dyDescent="0.2">
      <c r="A54" s="23"/>
      <c r="B54" s="31" t="s">
        <v>29</v>
      </c>
      <c r="C54" s="24"/>
      <c r="D54" s="24"/>
      <c r="E54" s="24"/>
      <c r="F54" s="24"/>
      <c r="G54" s="24"/>
      <c r="H54" s="24"/>
      <c r="I54" s="24"/>
      <c r="J54" s="12"/>
      <c r="K54" s="12"/>
      <c r="L54" s="13">
        <f>L52/D6</f>
        <v>114.0868562301587</v>
      </c>
      <c r="M54" s="4"/>
    </row>
    <row r="55" spans="1:13" ht="5" customHeight="1" x14ac:dyDescent="0.2">
      <c r="A55" s="23"/>
      <c r="B55" s="24"/>
      <c r="C55" s="24"/>
      <c r="D55" s="24"/>
      <c r="E55" s="24"/>
      <c r="F55" s="24"/>
      <c r="G55" s="24"/>
      <c r="H55" s="24"/>
      <c r="I55" s="24"/>
      <c r="J55" s="12"/>
      <c r="K55" s="12"/>
      <c r="L55" s="12"/>
      <c r="M55" s="4"/>
    </row>
    <row r="56" spans="1:13" ht="20" customHeight="1" x14ac:dyDescent="0.2">
      <c r="A56" s="23"/>
      <c r="B56" s="31" t="s">
        <v>30</v>
      </c>
      <c r="C56" s="24"/>
      <c r="D56" s="24"/>
      <c r="E56" s="24"/>
      <c r="F56" s="24"/>
      <c r="G56" s="24"/>
      <c r="H56" s="24"/>
      <c r="I56" s="24"/>
      <c r="J56" s="12"/>
      <c r="K56" s="12"/>
      <c r="L56" s="11">
        <f>L9-L52</f>
        <v>192.83520383333342</v>
      </c>
      <c r="M56" s="4"/>
    </row>
    <row r="57" spans="1:13" ht="20" customHeight="1" x14ac:dyDescent="0.2">
      <c r="A57" s="23"/>
      <c r="B57" s="24"/>
      <c r="C57" s="24"/>
      <c r="D57" s="24"/>
      <c r="E57" s="24"/>
      <c r="F57" s="24"/>
      <c r="G57" s="24"/>
      <c r="H57" s="24"/>
      <c r="I57" s="24"/>
      <c r="J57" s="12"/>
      <c r="K57" s="12"/>
      <c r="L57" s="12"/>
      <c r="M57" s="4"/>
    </row>
    <row r="58" spans="1:13" ht="20" customHeight="1" x14ac:dyDescent="0.2">
      <c r="A58" s="23"/>
      <c r="B58" s="31" t="s">
        <v>31</v>
      </c>
      <c r="C58" s="24"/>
      <c r="D58" s="24"/>
      <c r="E58" s="24"/>
      <c r="F58" s="24"/>
      <c r="G58" s="24"/>
      <c r="H58" s="24"/>
      <c r="I58" s="24"/>
      <c r="J58" s="12"/>
      <c r="K58" s="12"/>
      <c r="L58" s="12"/>
      <c r="M58" s="4"/>
    </row>
    <row r="59" spans="1:13" ht="5" customHeight="1" x14ac:dyDescent="0.2">
      <c r="A59" s="23"/>
      <c r="B59" s="24"/>
      <c r="C59" s="24"/>
      <c r="D59" s="24"/>
      <c r="E59" s="24"/>
      <c r="F59" s="24"/>
      <c r="G59" s="24"/>
      <c r="H59" s="24"/>
      <c r="I59" s="24"/>
      <c r="J59" s="25"/>
      <c r="K59" s="25"/>
      <c r="L59" s="25"/>
      <c r="M59" s="4"/>
    </row>
    <row r="60" spans="1:13" ht="20" customHeight="1" x14ac:dyDescent="0.2">
      <c r="A60" s="23"/>
      <c r="B60" s="28" t="s">
        <v>32</v>
      </c>
      <c r="C60" s="24"/>
      <c r="D60" s="24"/>
      <c r="E60" s="24"/>
      <c r="F60" s="24"/>
      <c r="G60" s="24"/>
      <c r="H60" s="36">
        <f>L52*0.05</f>
        <v>23.958239808333332</v>
      </c>
      <c r="I60" s="24"/>
      <c r="J60" s="12"/>
      <c r="K60" s="12"/>
      <c r="L60" s="30">
        <f>H60</f>
        <v>23.958239808333332</v>
      </c>
      <c r="M60" s="4"/>
    </row>
    <row r="61" spans="1:13" ht="20" customHeight="1" x14ac:dyDescent="0.2">
      <c r="A61" s="23"/>
      <c r="B61" s="33" t="s">
        <v>33</v>
      </c>
      <c r="C61" s="24"/>
      <c r="D61" s="24"/>
      <c r="E61" s="24"/>
      <c r="F61" s="24"/>
      <c r="G61" s="24"/>
      <c r="H61" s="29">
        <v>210</v>
      </c>
      <c r="I61" s="24"/>
      <c r="J61" s="12"/>
      <c r="K61" s="12"/>
      <c r="L61" s="30">
        <f>H61</f>
        <v>210</v>
      </c>
      <c r="M61" s="4"/>
    </row>
    <row r="62" spans="1:13" ht="20" customHeight="1" x14ac:dyDescent="0.2">
      <c r="A62" s="23"/>
      <c r="B62" s="28" t="s">
        <v>34</v>
      </c>
      <c r="C62" s="24"/>
      <c r="D62" s="24"/>
      <c r="E62" s="24"/>
      <c r="F62" s="24"/>
      <c r="G62" s="24"/>
      <c r="H62" s="36">
        <f>L9*0.05</f>
        <v>33.6</v>
      </c>
      <c r="I62" s="24"/>
      <c r="J62" s="12"/>
      <c r="K62" s="12"/>
      <c r="L62" s="30">
        <f>H62</f>
        <v>33.6</v>
      </c>
      <c r="M62" s="4"/>
    </row>
    <row r="63" spans="1:13" ht="20" customHeight="1" x14ac:dyDescent="0.2">
      <c r="A63" s="23"/>
      <c r="B63" s="28"/>
      <c r="C63" s="24"/>
      <c r="D63" s="24"/>
      <c r="E63" s="24"/>
      <c r="F63" s="24"/>
      <c r="G63" s="24"/>
      <c r="H63" s="28"/>
      <c r="I63" s="24"/>
      <c r="J63" s="12"/>
      <c r="K63" s="12"/>
      <c r="L63" s="12"/>
      <c r="M63" s="4"/>
    </row>
    <row r="64" spans="1:13" ht="20" customHeight="1" x14ac:dyDescent="0.2">
      <c r="A64" s="23"/>
      <c r="B64" s="24"/>
      <c r="C64" s="24"/>
      <c r="D64" s="24"/>
      <c r="E64" s="24"/>
      <c r="F64" s="24"/>
      <c r="G64" s="24"/>
      <c r="H64" s="24"/>
      <c r="I64" s="24"/>
      <c r="J64" s="12"/>
      <c r="K64" s="12"/>
      <c r="L64" s="12"/>
      <c r="M64" s="4"/>
    </row>
    <row r="65" spans="1:13" ht="22" customHeight="1" x14ac:dyDescent="0.2">
      <c r="A65" s="23"/>
      <c r="B65" s="31" t="s">
        <v>35</v>
      </c>
      <c r="C65" s="24"/>
      <c r="D65" s="24"/>
      <c r="E65" s="24"/>
      <c r="F65" s="24"/>
      <c r="G65" s="24"/>
      <c r="H65" s="24"/>
      <c r="I65" s="24"/>
      <c r="J65" s="12"/>
      <c r="K65" s="12"/>
      <c r="L65" s="11">
        <f>SUM(L60:L63)</f>
        <v>267.55823980833333</v>
      </c>
      <c r="M65" s="4"/>
    </row>
    <row r="66" spans="1:13" ht="20" customHeight="1" x14ac:dyDescent="0.2">
      <c r="A66" s="23"/>
      <c r="B66" s="31" t="s">
        <v>36</v>
      </c>
      <c r="C66" s="24"/>
      <c r="D66" s="24"/>
      <c r="E66" s="24"/>
      <c r="F66" s="24"/>
      <c r="G66" s="24"/>
      <c r="H66" s="24"/>
      <c r="I66" s="24"/>
      <c r="J66" s="12"/>
      <c r="K66" s="12"/>
      <c r="L66" s="13">
        <f>L65/D6</f>
        <v>63.704342811507935</v>
      </c>
      <c r="M66" s="4"/>
    </row>
    <row r="67" spans="1:13" ht="20" customHeight="1" x14ac:dyDescent="0.2">
      <c r="A67" s="23"/>
      <c r="B67" s="24"/>
      <c r="C67" s="24"/>
      <c r="D67" s="24"/>
      <c r="E67" s="24"/>
      <c r="F67" s="24"/>
      <c r="G67" s="24"/>
      <c r="H67" s="24"/>
      <c r="I67" s="24"/>
      <c r="J67" s="12"/>
      <c r="K67" s="12"/>
      <c r="L67" s="12"/>
      <c r="M67" s="4"/>
    </row>
    <row r="68" spans="1:13" ht="20" customHeight="1" x14ac:dyDescent="0.2">
      <c r="A68" s="23"/>
      <c r="B68" s="31" t="s">
        <v>37</v>
      </c>
      <c r="C68" s="24"/>
      <c r="D68" s="24"/>
      <c r="E68" s="24"/>
      <c r="F68" s="24"/>
      <c r="G68" s="24"/>
      <c r="H68" s="24"/>
      <c r="I68" s="24"/>
      <c r="J68" s="12"/>
      <c r="K68" s="12"/>
      <c r="L68" s="11">
        <f>SUM(L52,L65)</f>
        <v>746.7230359749999</v>
      </c>
      <c r="M68" s="4"/>
    </row>
    <row r="69" spans="1:13" ht="20" customHeight="1" x14ac:dyDescent="0.2">
      <c r="A69" s="23"/>
      <c r="B69" s="31" t="s">
        <v>38</v>
      </c>
      <c r="C69" s="24"/>
      <c r="D69" s="24"/>
      <c r="E69" s="24"/>
      <c r="F69" s="24"/>
      <c r="G69" s="24"/>
      <c r="H69" s="24"/>
      <c r="I69" s="24"/>
      <c r="J69" s="12"/>
      <c r="K69" s="12"/>
      <c r="L69" s="13">
        <f>L68/D6</f>
        <v>177.79119904166663</v>
      </c>
      <c r="M69" s="4"/>
    </row>
    <row r="70" spans="1:13" ht="20" customHeight="1" x14ac:dyDescent="0.2">
      <c r="A70" s="23"/>
      <c r="B70" s="24"/>
      <c r="C70" s="24"/>
      <c r="D70" s="24"/>
      <c r="E70" s="24"/>
      <c r="F70" s="24"/>
      <c r="G70" s="24"/>
      <c r="H70" s="24"/>
      <c r="I70" s="24"/>
      <c r="J70" s="12"/>
      <c r="K70" s="12"/>
      <c r="L70" s="12"/>
      <c r="M70" s="4"/>
    </row>
    <row r="71" spans="1:13" ht="20" customHeight="1" thickBot="1" x14ac:dyDescent="0.25">
      <c r="A71" s="37"/>
      <c r="B71" s="7" t="s">
        <v>39</v>
      </c>
      <c r="C71" s="2"/>
      <c r="D71" s="2"/>
      <c r="E71" s="2"/>
      <c r="F71" s="2"/>
      <c r="G71" s="2"/>
      <c r="H71" s="2"/>
      <c r="I71" s="2"/>
      <c r="J71" s="10"/>
      <c r="K71" s="10"/>
      <c r="L71" s="14">
        <f>L9-L68</f>
        <v>-74.723035974999902</v>
      </c>
      <c r="M71" s="8"/>
    </row>
    <row r="72" spans="1:13" ht="20" customHeight="1" x14ac:dyDescent="0.2"/>
    <row r="73" spans="1:13" ht="20" customHeight="1" x14ac:dyDescent="0.2"/>
    <row r="74" spans="1:13" ht="20" customHeight="1" x14ac:dyDescent="0.2"/>
    <row r="75" spans="1:13" ht="20" customHeight="1" x14ac:dyDescent="0.2"/>
    <row r="76" spans="1:13" ht="20" customHeight="1" x14ac:dyDescent="0.2"/>
    <row r="77" spans="1:13" ht="20" customHeight="1" x14ac:dyDescent="0.2"/>
    <row r="78" spans="1:13" ht="20" customHeight="1" x14ac:dyDescent="0.2"/>
    <row r="79" spans="1:13" ht="20" customHeight="1" x14ac:dyDescent="0.2"/>
  </sheetData>
  <mergeCells count="7">
    <mergeCell ref="L3:L4"/>
    <mergeCell ref="A1:I1"/>
    <mergeCell ref="B3:B4"/>
    <mergeCell ref="D3:D4"/>
    <mergeCell ref="F3:F4"/>
    <mergeCell ref="H3:H4"/>
    <mergeCell ref="J3:J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4E318E-0949-ED48-96BB-0EDA0E6426CA}">
  <dimension ref="B1:J28"/>
  <sheetViews>
    <sheetView zoomScaleNormal="100" workbookViewId="0">
      <selection activeCell="B1" sqref="B1:J11"/>
    </sheetView>
  </sheetViews>
  <sheetFormatPr baseColWidth="10" defaultColWidth="11" defaultRowHeight="16" x14ac:dyDescent="0.2"/>
  <cols>
    <col min="1" max="1" width="1.6640625" customWidth="1"/>
    <col min="2" max="2" width="16.1640625" customWidth="1"/>
    <col min="3" max="3" width="1.6640625" customWidth="1"/>
    <col min="4" max="10" width="15.83203125" customWidth="1"/>
  </cols>
  <sheetData>
    <row r="1" spans="2:10" ht="50" customHeight="1" x14ac:dyDescent="0.2">
      <c r="B1" s="38"/>
      <c r="C1" s="39"/>
      <c r="D1" s="63" t="s">
        <v>55</v>
      </c>
      <c r="E1" s="63"/>
      <c r="F1" s="63"/>
      <c r="G1" s="63"/>
      <c r="H1" s="63"/>
      <c r="I1" s="63"/>
      <c r="J1" s="64"/>
    </row>
    <row r="2" spans="2:10" ht="20" customHeight="1" x14ac:dyDescent="0.2">
      <c r="B2" s="40" t="s">
        <v>52</v>
      </c>
      <c r="C2" s="28"/>
      <c r="D2" s="61" t="s">
        <v>51</v>
      </c>
      <c r="E2" s="61"/>
      <c r="F2" s="61"/>
      <c r="G2" s="61"/>
      <c r="H2" s="61"/>
      <c r="I2" s="61"/>
      <c r="J2" s="62"/>
    </row>
    <row r="3" spans="2:10" ht="10" customHeight="1" x14ac:dyDescent="0.2">
      <c r="B3" s="41"/>
      <c r="C3" s="28"/>
      <c r="D3" s="65"/>
      <c r="E3" s="65"/>
      <c r="F3" s="65"/>
      <c r="G3" s="65"/>
      <c r="H3" s="65"/>
      <c r="I3" s="65"/>
      <c r="J3" s="66"/>
    </row>
    <row r="4" spans="2:10" ht="20" customHeight="1" x14ac:dyDescent="0.2">
      <c r="B4" s="42" t="s">
        <v>40</v>
      </c>
      <c r="C4" s="28"/>
      <c r="D4" s="15">
        <v>3.25</v>
      </c>
      <c r="E4" s="16">
        <v>3.5</v>
      </c>
      <c r="F4" s="15">
        <v>3.75</v>
      </c>
      <c r="G4" s="16">
        <v>4.2</v>
      </c>
      <c r="H4" s="15">
        <v>4.5</v>
      </c>
      <c r="I4" s="16">
        <v>4.75</v>
      </c>
      <c r="J4" s="17">
        <v>5</v>
      </c>
    </row>
    <row r="5" spans="2:10" ht="20" customHeight="1" x14ac:dyDescent="0.2">
      <c r="B5" s="43">
        <v>175</v>
      </c>
      <c r="C5" s="28"/>
      <c r="D5" s="44">
        <f>(D$4*$B5)-'Alfalfa prod_N ID'!$L$52</f>
        <v>89.585203833333424</v>
      </c>
      <c r="E5" s="44">
        <f>(E$4*$B5)-'Alfalfa prod_N ID'!$L$52</f>
        <v>133.33520383333342</v>
      </c>
      <c r="F5" s="44">
        <f>(F$4*$B5)-'Alfalfa prod_N ID'!$L$52</f>
        <v>177.08520383333342</v>
      </c>
      <c r="G5" s="44">
        <f>(G$4*$B5)-'Alfalfa prod_N ID'!$L$52</f>
        <v>255.83520383333342</v>
      </c>
      <c r="H5" s="44">
        <f>(H$4*$B5)-'Alfalfa prod_N ID'!$L$52</f>
        <v>308.33520383333342</v>
      </c>
      <c r="I5" s="44">
        <f>(I$4*$B5)-'Alfalfa prod_N ID'!$L$52</f>
        <v>352.08520383333342</v>
      </c>
      <c r="J5" s="45">
        <f>(J$4*$B5)-'Alfalfa prod_N ID'!$L$52</f>
        <v>395.83520383333342</v>
      </c>
    </row>
    <row r="6" spans="2:10" ht="20" customHeight="1" x14ac:dyDescent="0.2">
      <c r="B6" s="43">
        <v>170</v>
      </c>
      <c r="C6" s="28"/>
      <c r="D6" s="44">
        <f>(D$4*$B6)-'Alfalfa prod_N ID'!$L$52</f>
        <v>73.335203833333424</v>
      </c>
      <c r="E6" s="44">
        <f>(E$4*$B6)-'Alfalfa prod_N ID'!$L$52</f>
        <v>115.83520383333342</v>
      </c>
      <c r="F6" s="44">
        <f>(F$4*$B6)-'Alfalfa prod_N ID'!$L$52</f>
        <v>158.33520383333342</v>
      </c>
      <c r="G6" s="44">
        <f>(G$4*$B6)-'Alfalfa prod_N ID'!$L$52</f>
        <v>234.83520383333342</v>
      </c>
      <c r="H6" s="44">
        <f>(H$4*$B6)-'Alfalfa prod_N ID'!$L$52</f>
        <v>285.83520383333342</v>
      </c>
      <c r="I6" s="44">
        <f>(I$4*$B6)-'Alfalfa prod_N ID'!$L$52</f>
        <v>328.33520383333342</v>
      </c>
      <c r="J6" s="45">
        <f>(J$4*$B6)-'Alfalfa prod_N ID'!$L$52</f>
        <v>370.83520383333342</v>
      </c>
    </row>
    <row r="7" spans="2:10" ht="20" customHeight="1" x14ac:dyDescent="0.2">
      <c r="B7" s="43">
        <v>165</v>
      </c>
      <c r="C7" s="28"/>
      <c r="D7" s="44">
        <f>(D$4*$B7)-'Alfalfa prod_N ID'!$L$52</f>
        <v>57.085203833333424</v>
      </c>
      <c r="E7" s="44">
        <f>(E$4*$B7)-'Alfalfa prod_N ID'!$L$52</f>
        <v>98.335203833333424</v>
      </c>
      <c r="F7" s="44">
        <f>(F$4*$B7)-'Alfalfa prod_N ID'!$L$52</f>
        <v>139.58520383333342</v>
      </c>
      <c r="G7" s="44">
        <f>(G$4*$B7)-'Alfalfa prod_N ID'!$L$52</f>
        <v>213.83520383333342</v>
      </c>
      <c r="H7" s="44">
        <f>(H$4*$B7)-'Alfalfa prod_N ID'!$L$52</f>
        <v>263.33520383333342</v>
      </c>
      <c r="I7" s="44">
        <f>(I$4*$B7)-'Alfalfa prod_N ID'!$L$52</f>
        <v>304.58520383333342</v>
      </c>
      <c r="J7" s="45">
        <f>(J$4*$B7)-'Alfalfa prod_N ID'!$L$52</f>
        <v>345.83520383333342</v>
      </c>
    </row>
    <row r="8" spans="2:10" ht="20" customHeight="1" x14ac:dyDescent="0.2">
      <c r="B8" s="43">
        <v>160</v>
      </c>
      <c r="C8" s="28"/>
      <c r="D8" s="44">
        <f>(D$4*$B8)-'Alfalfa prod_N ID'!$L$52</f>
        <v>40.835203833333424</v>
      </c>
      <c r="E8" s="44">
        <f>(E$4*$B8)-'Alfalfa prod_N ID'!$L$52</f>
        <v>80.835203833333424</v>
      </c>
      <c r="F8" s="44">
        <f>(F$4*$B8)-'Alfalfa prod_N ID'!$L$52</f>
        <v>120.83520383333342</v>
      </c>
      <c r="G8" s="44">
        <f>(G$4*$B8)-'Alfalfa prod_N ID'!$L$52</f>
        <v>192.83520383333342</v>
      </c>
      <c r="H8" s="44">
        <f>(H$4*$B8)-'Alfalfa prod_N ID'!$L$52</f>
        <v>240.83520383333342</v>
      </c>
      <c r="I8" s="44">
        <f>(I$4*$B8)-'Alfalfa prod_N ID'!$L$52</f>
        <v>280.83520383333342</v>
      </c>
      <c r="J8" s="45">
        <f>(J$4*$B8)-'Alfalfa prod_N ID'!$L$52</f>
        <v>320.83520383333342</v>
      </c>
    </row>
    <row r="9" spans="2:10" ht="20" customHeight="1" x14ac:dyDescent="0.2">
      <c r="B9" s="43">
        <v>155</v>
      </c>
      <c r="C9" s="28"/>
      <c r="D9" s="44">
        <f>(D$4*$B9)-'Alfalfa prod_N ID'!$L$52</f>
        <v>24.585203833333424</v>
      </c>
      <c r="E9" s="44">
        <f>(E$4*$B9)-'Alfalfa prod_N ID'!$L$52</f>
        <v>63.335203833333424</v>
      </c>
      <c r="F9" s="44">
        <f>(F$4*$B9)-'Alfalfa prod_N ID'!$L$52</f>
        <v>102.08520383333342</v>
      </c>
      <c r="G9" s="44">
        <f>(G$4*$B9)-'Alfalfa prod_N ID'!$L$52</f>
        <v>171.83520383333342</v>
      </c>
      <c r="H9" s="44">
        <f>(H$4*$B9)-'Alfalfa prod_N ID'!$L$52</f>
        <v>218.33520383333342</v>
      </c>
      <c r="I9" s="44">
        <f>(I$4*$B9)-'Alfalfa prod_N ID'!$L$52</f>
        <v>257.08520383333342</v>
      </c>
      <c r="J9" s="45">
        <f>(J$4*$B9)-'Alfalfa prod_N ID'!$L$52</f>
        <v>295.83520383333342</v>
      </c>
    </row>
    <row r="10" spans="2:10" ht="20" customHeight="1" x14ac:dyDescent="0.2">
      <c r="B10" s="43">
        <v>150</v>
      </c>
      <c r="C10" s="28"/>
      <c r="D10" s="44">
        <f>(D$4*$B10)-'Alfalfa prod_N ID'!$L$52</f>
        <v>8.3352038333334235</v>
      </c>
      <c r="E10" s="44">
        <f>(E$4*$B10)-'Alfalfa prod_N ID'!$L$52</f>
        <v>45.835203833333424</v>
      </c>
      <c r="F10" s="44">
        <f>(F$4*$B10)-'Alfalfa prod_N ID'!$L$52</f>
        <v>83.335203833333424</v>
      </c>
      <c r="G10" s="44">
        <f>(G$4*$B10)-'Alfalfa prod_N ID'!$L$52</f>
        <v>150.83520383333342</v>
      </c>
      <c r="H10" s="44">
        <f>(H$4*$B10)-'Alfalfa prod_N ID'!$L$52</f>
        <v>195.83520383333342</v>
      </c>
      <c r="I10" s="44">
        <f>(I$4*$B10)-'Alfalfa prod_N ID'!$L$52</f>
        <v>233.33520383333342</v>
      </c>
      <c r="J10" s="45">
        <f>(J$4*$B10)-'Alfalfa prod_N ID'!$L$52</f>
        <v>270.83520383333342</v>
      </c>
    </row>
    <row r="11" spans="2:10" ht="20" customHeight="1" thickBot="1" x14ac:dyDescent="0.25">
      <c r="B11" s="46">
        <v>145</v>
      </c>
      <c r="C11" s="47"/>
      <c r="D11" s="48">
        <f>(D$4*$B11)-'Alfalfa prod_N ID'!$L$52</f>
        <v>-7.9147961666665765</v>
      </c>
      <c r="E11" s="49">
        <f>(E$4*$B11)-'Alfalfa prod_N ID'!$L$52</f>
        <v>28.335203833333424</v>
      </c>
      <c r="F11" s="49">
        <f>(F$4*$B11)-'Alfalfa prod_N ID'!$L$52</f>
        <v>64.585203833333424</v>
      </c>
      <c r="G11" s="49">
        <f>(G$4*$B11)-'Alfalfa prod_N ID'!$L$52</f>
        <v>129.83520383333342</v>
      </c>
      <c r="H11" s="49">
        <f>(H$4*$B11)-'Alfalfa prod_N ID'!$L$52</f>
        <v>173.33520383333342</v>
      </c>
      <c r="I11" s="49">
        <f>(I$4*$B11)-'Alfalfa prod_N ID'!$L$52</f>
        <v>209.58520383333342</v>
      </c>
      <c r="J11" s="50">
        <f>(J$4*$B11)-'Alfalfa prod_N ID'!$L$52</f>
        <v>245.83520383333342</v>
      </c>
    </row>
    <row r="12" spans="2:10" ht="20" customHeight="1" x14ac:dyDescent="0.2"/>
    <row r="13" spans="2:10" ht="20" customHeight="1" x14ac:dyDescent="0.2"/>
    <row r="14" spans="2:10" ht="20" customHeight="1" x14ac:dyDescent="0.2"/>
    <row r="15" spans="2:10" ht="20" customHeight="1" x14ac:dyDescent="0.2"/>
    <row r="16" spans="2:10" ht="20" customHeight="1" x14ac:dyDescent="0.2"/>
    <row r="17" ht="20" customHeight="1" x14ac:dyDescent="0.2"/>
    <row r="18" ht="20" customHeight="1" x14ac:dyDescent="0.2"/>
    <row r="19" ht="20" customHeight="1" x14ac:dyDescent="0.2"/>
    <row r="20" ht="20" customHeight="1" x14ac:dyDescent="0.2"/>
    <row r="21" ht="20" customHeight="1" x14ac:dyDescent="0.2"/>
    <row r="22" ht="20" customHeight="1" x14ac:dyDescent="0.2"/>
    <row r="23" ht="20" customHeight="1" x14ac:dyDescent="0.2"/>
    <row r="24" ht="20" customHeight="1" x14ac:dyDescent="0.2"/>
    <row r="25" ht="20" customHeight="1" x14ac:dyDescent="0.2"/>
    <row r="26" ht="20" customHeight="1" x14ac:dyDescent="0.2"/>
    <row r="27" ht="20" customHeight="1" x14ac:dyDescent="0.2"/>
    <row r="28" ht="20" customHeight="1" x14ac:dyDescent="0.2"/>
  </sheetData>
  <mergeCells count="3">
    <mergeCell ref="D2:J2"/>
    <mergeCell ref="D1:J1"/>
    <mergeCell ref="D3:J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760B9DC9B6CA141BB80419E1DFD4343" ma:contentTypeVersion="19" ma:contentTypeDescription="Create a new document." ma:contentTypeScope="" ma:versionID="63af6f49cebf67bb80870e40bee8f594">
  <xsd:schema xmlns:xsd="http://www.w3.org/2001/XMLSchema" xmlns:xs="http://www.w3.org/2001/XMLSchema" xmlns:p="http://schemas.microsoft.com/office/2006/metadata/properties" xmlns:ns2="40d6bf7a-0c66-4c90-948a-ba0641941a18" xmlns:ns3="f3d96bf4-e573-4966-b799-4c7d86b8bcb0" targetNamespace="http://schemas.microsoft.com/office/2006/metadata/properties" ma:root="true" ma:fieldsID="d8e51647f38915b58970ba0dc6118690" ns2:_="" ns3:_="">
    <xsd:import namespace="40d6bf7a-0c66-4c90-948a-ba0641941a18"/>
    <xsd:import namespace="f3d96bf4-e573-4966-b799-4c7d86b8bcb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d6bf7a-0c66-4c90-948a-ba0641941a1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8e3e5a45-da28-4ba0-955e-c150f146c5a2}" ma:internalName="TaxCatchAll" ma:showField="CatchAllData" ma:web="40d6bf7a-0c66-4c90-948a-ba0641941a1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d96bf4-e573-4966-b799-4c7d86b8bc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924f0ff-682f-4b97-8273-0421c1f8190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3d96bf4-e573-4966-b799-4c7d86b8bcb0">
      <Terms xmlns="http://schemas.microsoft.com/office/infopath/2007/PartnerControls"/>
    </lcf76f155ced4ddcb4097134ff3c332f>
    <TaxCatchAll xmlns="40d6bf7a-0c66-4c90-948a-ba0641941a18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1DB6392-08EF-4770-B114-0D547827A0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0d6bf7a-0c66-4c90-948a-ba0641941a18"/>
    <ds:schemaRef ds:uri="f3d96bf4-e573-4966-b799-4c7d86b8bcb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129501D-6E3E-4F74-9C11-74AD45631A32}">
  <ds:schemaRefs>
    <ds:schemaRef ds:uri="http://schemas.microsoft.com/office/2006/metadata/properties"/>
    <ds:schemaRef ds:uri="http://schemas.microsoft.com/office/infopath/2007/PartnerControls"/>
    <ds:schemaRef ds:uri="f3d96bf4-e573-4966-b799-4c7d86b8bcb0"/>
    <ds:schemaRef ds:uri="40d6bf7a-0c66-4c90-948a-ba0641941a18"/>
  </ds:schemaRefs>
</ds:datastoreItem>
</file>

<file path=customXml/itemProps3.xml><?xml version="1.0" encoding="utf-8"?>
<ds:datastoreItem xmlns:ds="http://schemas.openxmlformats.org/officeDocument/2006/customXml" ds:itemID="{D1106F32-18D1-43FE-88A7-27045B59478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Alfalfa prod_N ID</vt:lpstr>
      <vt:lpstr>Ranging Analysis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Hatzenbuehler, Patrick (phatzenbuehler@uidaho.edu)</dc:creator>
  <cp:keywords/>
  <dc:description/>
  <cp:lastModifiedBy>Hatzenbuehler, Patrick (phatzenbuehler@uidaho.edu)</cp:lastModifiedBy>
  <cp:revision/>
  <dcterms:created xsi:type="dcterms:W3CDTF">2025-06-25T19:43:13Z</dcterms:created>
  <dcterms:modified xsi:type="dcterms:W3CDTF">2026-01-16T23:17:05Z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0x0101006760B9DC9B6CA141BB80419E1DFD4343</vt:lpwstr>
  </property>
</Properties>
</file>